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5\Nomina Marzo-2025\"/>
    </mc:Choice>
  </mc:AlternateContent>
  <xr:revisionPtr revIDLastSave="0" documentId="13_ncr:1_{32C86C00-1498-40BF-9388-07FF14AADBB1}" xr6:coauthVersionLast="47" xr6:coauthVersionMax="47" xr10:uidLastSave="{00000000-0000-0000-0000-000000000000}"/>
  <bookViews>
    <workbookView xWindow="-120" yWindow="-120" windowWidth="21840" windowHeight="13140" xr2:uid="{A6ADF962-A506-481C-9371-8F478AF1C180}"/>
  </bookViews>
  <sheets>
    <sheet name="Marzo-011-2025." sheetId="1" r:id="rId1"/>
  </sheets>
  <externalReferences>
    <externalReference r:id="rId2"/>
  </externalReferences>
  <definedNames>
    <definedName name="_xlnm.Print_Area" localSheetId="0">'Marzo-011-2025.'!$A$1:$N$40</definedName>
    <definedName name="h">'[1]Diciembre-2019'!#REF!</definedName>
    <definedName name="_xlnm.Print_Titles" localSheetId="0">'Marzo-011-2025.'!$1:$7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I38" i="1"/>
  <c r="N38" i="1" s="1"/>
  <c r="K37" i="1"/>
  <c r="J37" i="1"/>
  <c r="I37" i="1"/>
  <c r="N37" i="1" s="1"/>
  <c r="K36" i="1"/>
  <c r="J36" i="1"/>
  <c r="I36" i="1"/>
  <c r="N36" i="1" s="1"/>
  <c r="K35" i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<sst xmlns="http://schemas.openxmlformats.org/spreadsheetml/2006/main" count="144" uniqueCount="139">
  <si>
    <t>LEY DE ACCESO A LA INFORMACION PÚBLICA ARTÌCULO 10 NUMERAL 4</t>
  </si>
  <si>
    <t>INFORMACIÓN DE OFICIO</t>
  </si>
  <si>
    <t>PUESTOS EN EL RENGLÓN 011 "PERSONAL PERMANENTE"</t>
  </si>
  <si>
    <t>MARZO 2025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</si>
  <si>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</si>
  <si>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</si>
  <si>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</si>
  <si>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</si>
  <si>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</si>
  <si>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</si>
  <si>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</si>
  <si>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</si>
  <si>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</si>
  <si>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</si>
  <si>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</si>
  <si>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</si>
  <si>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</si>
  <si>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</si>
  <si>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</si>
  <si>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</si>
  <si>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 xml:space="preserve">Edwin Estuardo </t>
  </si>
  <si>
    <t>Mejicano Argüello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</si>
  <si>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</si>
  <si>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</si>
  <si>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</si>
  <si>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</si>
  <si>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</si>
  <si>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</si>
  <si>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</si>
  <si>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</si>
  <si>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</si>
  <si>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</si>
  <si>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</si>
  <si>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</si>
  <si>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</si>
  <si>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</si>
  <si>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>Tayra Ninel</t>
  </si>
  <si>
    <t>Navas Velásquez</t>
  </si>
  <si>
    <t>Recepcionista</t>
  </si>
  <si>
    <t>6</t>
  </si>
  <si>
    <t>Esmeralda Guadalupe</t>
  </si>
  <si>
    <t>Tintí Esquit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</si>
  <si>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</si>
  <si>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</si>
  <si>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</si>
  <si>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</si>
  <si>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</si>
  <si>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</si>
  <si>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</si>
  <si>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</si>
  <si>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</si>
  <si>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</si>
  <si>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David Enrique</t>
  </si>
  <si>
    <t>Argueta Juárez</t>
  </si>
  <si>
    <t>Jefe de Tecnologías de la Información y Comunicación</t>
  </si>
  <si>
    <t>10</t>
  </si>
  <si>
    <t>Byron René</t>
  </si>
  <si>
    <t>Castillo Casasola</t>
  </si>
  <si>
    <t>Técnico en Informática</t>
  </si>
  <si>
    <t>11</t>
  </si>
  <si>
    <t xml:space="preserve">Claudia Andrea </t>
  </si>
  <si>
    <t>Castillo Perez</t>
  </si>
  <si>
    <t>Coordinador del Equipo Multidisciplinario</t>
  </si>
  <si>
    <t>12</t>
  </si>
  <si>
    <t>Rosario Karina</t>
  </si>
  <si>
    <t>Cotoc Morales</t>
  </si>
  <si>
    <t>Asistente Administrativa</t>
  </si>
  <si>
    <t>13</t>
  </si>
  <si>
    <t>William Gustavo</t>
  </si>
  <si>
    <t>González Corleto</t>
  </si>
  <si>
    <t>Sub-Coordinador</t>
  </si>
  <si>
    <t>14</t>
  </si>
  <si>
    <t xml:space="preserve">Bryan Guillermo </t>
  </si>
  <si>
    <t>Hernández Santos</t>
  </si>
  <si>
    <t>15</t>
  </si>
  <si>
    <t xml:space="preserve">Madeline Guisel </t>
  </si>
  <si>
    <t>Marroquín de León</t>
  </si>
  <si>
    <t>16</t>
  </si>
  <si>
    <t>Lilian Arcelly</t>
  </si>
  <si>
    <t>Pineda Contreras</t>
  </si>
  <si>
    <t>17</t>
  </si>
  <si>
    <t>María Monserrat</t>
  </si>
  <si>
    <t>Ventosa López</t>
  </si>
  <si>
    <t>Coordinador de Asesoría Jurídica</t>
  </si>
  <si>
    <t>18</t>
  </si>
  <si>
    <t xml:space="preserve">Sonia Marina </t>
  </si>
  <si>
    <t>Pascual Arroyo</t>
  </si>
  <si>
    <t>Asistente de Registro</t>
  </si>
  <si>
    <t>19</t>
  </si>
  <si>
    <t>Christopher Alejandro</t>
  </si>
  <si>
    <t>Quintanilla Ramírez</t>
  </si>
  <si>
    <t>20</t>
  </si>
  <si>
    <t xml:space="preserve">Evelyn Pahola </t>
  </si>
  <si>
    <t>Acevedo López</t>
  </si>
  <si>
    <t>Coordinador de Auditoría Interna</t>
  </si>
  <si>
    <t>21</t>
  </si>
  <si>
    <t xml:space="preserve">Jose Pedro </t>
  </si>
  <si>
    <t>Montenegro Santos</t>
  </si>
  <si>
    <t>Coordinador de Administración Financiera</t>
  </si>
  <si>
    <t>22</t>
  </si>
  <si>
    <t>Feliciano</t>
  </si>
  <si>
    <t>Merlos Sanchez</t>
  </si>
  <si>
    <t>Jefe de Contabilidad</t>
  </si>
  <si>
    <t>23</t>
  </si>
  <si>
    <t>Gerson Eliazar</t>
  </si>
  <si>
    <t>Barrios Perez</t>
  </si>
  <si>
    <t>Jefe de Presupuesto</t>
  </si>
  <si>
    <t>24</t>
  </si>
  <si>
    <t>Jonnathan David</t>
  </si>
  <si>
    <t>Osorio Ovando</t>
  </si>
  <si>
    <t>Jefe de Tesorería</t>
  </si>
  <si>
    <t>25</t>
  </si>
  <si>
    <t>Milton Enrique</t>
  </si>
  <si>
    <t>Hernández Najarro</t>
  </si>
  <si>
    <t>Encargado de Compras</t>
  </si>
  <si>
    <t>26</t>
  </si>
  <si>
    <t xml:space="preserve">David Gerardo </t>
  </si>
  <si>
    <t>Fajardo Romero</t>
  </si>
  <si>
    <t>Encargado de Gestión Administrativa y Financiera</t>
  </si>
  <si>
    <t>27</t>
  </si>
  <si>
    <t>Emilio</t>
  </si>
  <si>
    <t>Interiano Godoy</t>
  </si>
  <si>
    <t xml:space="preserve">Encargado de Inventarios </t>
  </si>
  <si>
    <t>28</t>
  </si>
  <si>
    <t>Marlon Avidail</t>
  </si>
  <si>
    <t>Sandoval Godoy</t>
  </si>
  <si>
    <t>Encargado de Almacén</t>
  </si>
  <si>
    <t>29</t>
  </si>
  <si>
    <t>José Simón Amílcar</t>
  </si>
  <si>
    <t>Corazón Bolaj</t>
  </si>
  <si>
    <t>Encargado de Servicios Generales y Transporte</t>
  </si>
  <si>
    <t>30</t>
  </si>
  <si>
    <t>Petrona</t>
  </si>
  <si>
    <t>Maquin Sub</t>
  </si>
  <si>
    <t>Conserje</t>
  </si>
  <si>
    <t>31</t>
  </si>
  <si>
    <t>Rosa María</t>
  </si>
  <si>
    <t>Melgar García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</si>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</sst>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96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0" borderId="21" xfId="1" applyNumberFormat="1" applyBorder="1" applyAlignment="1">
      <alignment horizontal="center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4" xfId="1" applyNumberFormat="1" applyBorder="1" applyAlignment="1">
      <alignment horizontal="right" vertical="center"/>
    </xf>
    <xf numFmtId="165" fontId="1" fillId="0" borderId="25" xfId="1" applyNumberFormat="1" applyBorder="1" applyAlignment="1">
      <alignment horizontal="right" vertical="center"/>
    </xf>
    <xf numFmtId="164" fontId="1" fillId="0" borderId="26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4" fontId="1" fillId="0" borderId="22" xfId="1" applyNumberFormat="1" applyBorder="1" applyAlignment="1">
      <alignment horizontal="center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center" vertical="center"/>
    </xf>
    <xf numFmtId="49" fontId="1" fillId="0" borderId="37" xfId="1" applyNumberFormat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5" fontId="1" fillId="2" borderId="38" xfId="1" applyNumberFormat="1" applyFill="1" applyBorder="1" applyAlignment="1">
      <alignment horizontal="right" vertical="center"/>
    </xf>
    <xf numFmtId="165" fontId="1" fillId="2" borderId="39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49" fontId="1" fillId="2" borderId="37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left" vertical="center" wrapText="1"/>
    </xf>
    <xf numFmtId="165" fontId="1" fillId="2" borderId="41" xfId="1" applyNumberFormat="1" applyFill="1" applyBorder="1" applyAlignment="1">
      <alignment horizontal="right" vertical="center"/>
    </xf>
    <xf numFmtId="165" fontId="1" fillId="2" borderId="42" xfId="1" applyNumberFormat="1" applyFill="1" applyBorder="1" applyAlignment="1">
      <alignment horizontal="right" vertical="center"/>
    </xf>
    <xf numFmtId="164" fontId="1" fillId="2" borderId="4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5" fontId="1" fillId="2" borderId="35" xfId="1" applyNumberFormat="1" applyFill="1" applyBorder="1" applyAlignment="1">
      <alignment horizontal="right" vertical="center"/>
    </xf>
    <xf numFmtId="164" fontId="1" fillId="2" borderId="36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26" xfId="1" applyNumberFormat="1" applyFont="1" applyBorder="1" applyAlignment="1">
      <alignment horizontal="right" vertical="center"/>
    </xf>
    <xf numFmtId="49" fontId="1" fillId="2" borderId="32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33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165" fontId="1" fillId="2" borderId="0" xfId="1" applyNumberFormat="1" applyFill="1" applyBorder="1" applyAlignment="1">
      <alignment horizontal="right" vertical="center"/>
    </xf>
    <xf numFmtId="164" fontId="1" fillId="0" borderId="0" xfId="1" applyNumberFormat="1" applyBorder="1" applyAlignment="1">
      <alignment horizontal="left" vertical="center" wrapText="1"/>
    </xf>
    <xf numFmtId="164" fontId="1" fillId="2" borderId="0" xfId="1" applyNumberFormat="1" applyFill="1" applyBorder="1" applyAlignment="1">
      <alignment horizontal="left" vertical="center" wrapText="1"/>
    </xf>
    <xf numFmtId="164" fontId="1" fillId="2" borderId="0" xfId="1" applyNumberFormat="1" applyFill="1" applyBorder="1" applyAlignment="1">
      <alignment horizontal="right" vertical="center"/>
    </xf>
    <xf numFmtId="164" fontId="1" fillId="2" borderId="0" xfId="1" applyNumberFormat="1" applyFill="1" applyBorder="1" applyAlignment="1">
      <alignment horizontal="center" vertical="center"/>
    </xf>
    <xf numFmtId="165" fontId="1" fillId="0" borderId="0" xfId="1" applyNumberFormat="1" applyBorder="1" applyAlignment="1">
      <alignment horizontal="right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0873E2CD-8565-44E5-95EE-E6B7D3431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865D5648-0FDF-408D-BA2E-D04B1360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zo-011-2025."/>
      <sheetName val="Febrero-011-2025."/>
      <sheetName val="Enero-011-2025."/>
      <sheetName val="Diciembre-011-2024."/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62E4-1B2B-48A5-9A25-B7F587DD22D6}">
  <sheetPr>
    <tabColor rgb="FF002060"/>
  </sheetPr>
  <dimension ref="B1:P40"/>
  <sheetViews>
    <sheetView tabSelected="1" zoomScale="77" zoomScaleNormal="77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95" t="s">
        <v>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2:14" ht="9.75" customHeight="1" thickBot="1" x14ac:dyDescent="0.3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4.45" customHeight="1" x14ac:dyDescent="0.25">
      <c r="B6" s="8" t="s">
        <v>5</v>
      </c>
      <c r="C6" s="9" t="s">
        <v>6</v>
      </c>
      <c r="D6" s="10"/>
      <c r="E6" s="11" t="s">
        <v>7</v>
      </c>
      <c r="F6" s="12" t="s">
        <v>8</v>
      </c>
      <c r="G6" s="13" t="s">
        <v>9</v>
      </c>
      <c r="H6" s="14"/>
      <c r="I6" s="15" t="s">
        <v>10</v>
      </c>
      <c r="J6" s="16" t="s">
        <v>11</v>
      </c>
      <c r="K6" s="16"/>
      <c r="L6" s="16"/>
      <c r="M6" s="15" t="s">
        <v>11</v>
      </c>
      <c r="N6" s="17" t="s">
        <v>12</v>
      </c>
    </row>
    <row r="7" spans="2:14" ht="30" customHeight="1" thickBot="1" x14ac:dyDescent="0.3">
      <c r="B7" s="18"/>
      <c r="C7" s="19"/>
      <c r="D7" s="20"/>
      <c r="E7" s="21"/>
      <c r="F7" s="22" t="s">
        <v>13</v>
      </c>
      <c r="G7" s="23" t="s">
        <v>14</v>
      </c>
      <c r="H7" s="24" t="s">
        <v>15</v>
      </c>
      <c r="I7" s="25"/>
      <c r="J7" s="26" t="s">
        <v>16</v>
      </c>
      <c r="K7" s="27" t="s">
        <v>17</v>
      </c>
      <c r="L7" s="28" t="s">
        <v>18</v>
      </c>
      <c r="M7" s="25"/>
      <c r="N7" s="29"/>
    </row>
    <row r="8" spans="2:14" s="40" customFormat="1" ht="25.5" customHeight="1" x14ac:dyDescent="0.25">
      <c r="B8" s="30" t="s">
        <v>19</v>
      </c>
      <c r="C8" s="31" t="s">
        <v>20</v>
      </c>
      <c r="D8" s="32" t="s">
        <v>21</v>
      </c>
      <c r="E8" s="33" t="s">
        <v>22</v>
      </c>
      <c r="F8" s="34">
        <v>22000</v>
      </c>
      <c r="G8" s="35">
        <v>2875</v>
      </c>
      <c r="H8" s="34">
        <v>3250</v>
      </c>
      <c r="I8" s="34">
        <f t="shared" ref="I8" si="0">ROUND(SUM(F8:H8),2)</f>
        <v>28125</v>
      </c>
      <c r="J8" s="36">
        <f t="shared" ref="J8:J38" si="1">ROUND((F8+G8)*4.83%,2)</f>
        <v>1201.46</v>
      </c>
      <c r="K8" s="37">
        <f t="shared" ref="K8:K18" si="2">ROUND((F8+G8)*1.344%,2)</f>
        <v>334.32</v>
      </c>
      <c r="L8" s="38">
        <v>402.2</v>
      </c>
      <c r="M8" s="34">
        <v>2515.65</v>
      </c>
      <c r="N8" s="39">
        <f t="shared" ref="N8:N38" si="3">ROUND(I8-M8,2)</f>
        <v>25609.35</v>
      </c>
    </row>
    <row r="9" spans="2:14" s="40" customFormat="1" ht="25.5" customHeight="1" x14ac:dyDescent="0.25">
      <c r="B9" s="30" t="s">
        <v>23</v>
      </c>
      <c r="C9" s="31" t="s">
        <v>24</v>
      </c>
      <c r="D9" s="32" t="s">
        <v>25</v>
      </c>
      <c r="E9" s="33" t="s">
        <v>26</v>
      </c>
      <c r="F9" s="34">
        <v>7000</v>
      </c>
      <c r="G9" s="34">
        <v>0</v>
      </c>
      <c r="H9" s="34">
        <v>250</v>
      </c>
      <c r="I9" s="34">
        <f t="shared" ref="I9:I19" si="4">ROUND(SUM(F9:H9),2)</f>
        <v>7250</v>
      </c>
      <c r="J9" s="36">
        <f t="shared" si="1"/>
        <v>338.1</v>
      </c>
      <c r="K9" s="37">
        <f t="shared" si="2"/>
        <v>94.08</v>
      </c>
      <c r="L9" s="38">
        <v>402.2</v>
      </c>
      <c r="M9" s="34">
        <v>484.53</v>
      </c>
      <c r="N9" s="39">
        <f t="shared" si="3"/>
        <v>6765.47</v>
      </c>
    </row>
    <row r="10" spans="2:14" s="40" customFormat="1" ht="25.5" customHeight="1" x14ac:dyDescent="0.25">
      <c r="B10" s="30" t="s">
        <v>27</v>
      </c>
      <c r="C10" s="31" t="s">
        <v>28</v>
      </c>
      <c r="D10" s="32" t="s">
        <v>29</v>
      </c>
      <c r="E10" s="33" t="s">
        <v>30</v>
      </c>
      <c r="F10" s="34">
        <v>15000</v>
      </c>
      <c r="G10" s="34">
        <v>375</v>
      </c>
      <c r="H10" s="34">
        <v>250</v>
      </c>
      <c r="I10" s="34">
        <f t="shared" si="4"/>
        <v>15625</v>
      </c>
      <c r="J10" s="36">
        <f t="shared" si="1"/>
        <v>742.61</v>
      </c>
      <c r="K10" s="37">
        <f t="shared" si="2"/>
        <v>206.64</v>
      </c>
      <c r="L10" s="38">
        <v>402.2</v>
      </c>
      <c r="M10" s="34">
        <v>1494.2</v>
      </c>
      <c r="N10" s="39">
        <f t="shared" si="3"/>
        <v>14130.8</v>
      </c>
    </row>
    <row r="11" spans="2:14" s="40" customFormat="1" ht="24" customHeight="1" x14ac:dyDescent="0.25">
      <c r="B11" s="30" t="s">
        <v>31</v>
      </c>
      <c r="C11" s="31" t="s">
        <v>32</v>
      </c>
      <c r="D11" s="32" t="s">
        <v>33</v>
      </c>
      <c r="E11" s="33" t="s">
        <v>34</v>
      </c>
      <c r="F11" s="34">
        <v>10000</v>
      </c>
      <c r="G11" s="34">
        <v>0</v>
      </c>
      <c r="H11" s="34">
        <v>250</v>
      </c>
      <c r="I11" s="34">
        <f t="shared" si="4"/>
        <v>10250</v>
      </c>
      <c r="J11" s="36">
        <f t="shared" si="1"/>
        <v>483</v>
      </c>
      <c r="K11" s="87">
        <f t="shared" si="2"/>
        <v>134.4</v>
      </c>
      <c r="L11" s="38">
        <v>289.18</v>
      </c>
      <c r="M11" s="34">
        <v>906.58</v>
      </c>
      <c r="N11" s="39">
        <f t="shared" si="3"/>
        <v>9343.42</v>
      </c>
    </row>
    <row r="12" spans="2:14" s="40" customFormat="1" ht="24" customHeight="1" x14ac:dyDescent="0.25">
      <c r="B12" s="30" t="s">
        <v>35</v>
      </c>
      <c r="C12" s="31" t="s">
        <v>36</v>
      </c>
      <c r="D12" s="32" t="s">
        <v>37</v>
      </c>
      <c r="E12" s="33" t="s">
        <v>38</v>
      </c>
      <c r="F12" s="34">
        <v>5000</v>
      </c>
      <c r="G12" s="34">
        <v>0</v>
      </c>
      <c r="H12" s="34">
        <v>250</v>
      </c>
      <c r="I12" s="34">
        <f t="shared" ref="I12" si="5">ROUND(SUM(F12:H12),2)</f>
        <v>5250</v>
      </c>
      <c r="J12" s="36">
        <f t="shared" si="1"/>
        <v>241.5</v>
      </c>
      <c r="K12" s="87">
        <f t="shared" si="2"/>
        <v>67.2</v>
      </c>
      <c r="L12" s="38">
        <v>289.18</v>
      </c>
      <c r="M12" s="34">
        <v>261.52999999999997</v>
      </c>
      <c r="N12" s="39">
        <f t="shared" si="3"/>
        <v>4988.47</v>
      </c>
    </row>
    <row r="13" spans="2:14" ht="25.5" customHeight="1" x14ac:dyDescent="0.25">
      <c r="B13" s="41" t="s">
        <v>39</v>
      </c>
      <c r="C13" s="32" t="s">
        <v>40</v>
      </c>
      <c r="D13" s="32" t="s">
        <v>41</v>
      </c>
      <c r="E13" s="33" t="s">
        <v>42</v>
      </c>
      <c r="F13" s="35">
        <v>17000</v>
      </c>
      <c r="G13" s="35">
        <v>2375</v>
      </c>
      <c r="H13" s="35">
        <v>1750</v>
      </c>
      <c r="I13" s="35">
        <f t="shared" si="4"/>
        <v>21125</v>
      </c>
      <c r="J13" s="42">
        <f t="shared" si="1"/>
        <v>935.81</v>
      </c>
      <c r="K13" s="43">
        <f t="shared" si="2"/>
        <v>260.39999999999998</v>
      </c>
      <c r="L13" s="44">
        <v>878.05</v>
      </c>
      <c r="M13" s="35">
        <v>1915.59</v>
      </c>
      <c r="N13" s="45">
        <f t="shared" si="3"/>
        <v>19209.41</v>
      </c>
    </row>
    <row r="14" spans="2:14" ht="25.5" customHeight="1" x14ac:dyDescent="0.25">
      <c r="B14" s="41" t="s">
        <v>43</v>
      </c>
      <c r="C14" s="31" t="s">
        <v>44</v>
      </c>
      <c r="D14" s="32" t="s">
        <v>45</v>
      </c>
      <c r="E14" s="33" t="s">
        <v>46</v>
      </c>
      <c r="F14" s="46">
        <v>7000</v>
      </c>
      <c r="G14" s="46">
        <v>0</v>
      </c>
      <c r="H14" s="46">
        <v>250</v>
      </c>
      <c r="I14" s="46">
        <f t="shared" si="4"/>
        <v>7250</v>
      </c>
      <c r="J14" s="47">
        <f t="shared" si="1"/>
        <v>338.1</v>
      </c>
      <c r="K14" s="48">
        <f t="shared" si="2"/>
        <v>94.08</v>
      </c>
      <c r="L14" s="49">
        <v>402.2</v>
      </c>
      <c r="M14" s="34">
        <v>484.53</v>
      </c>
      <c r="N14" s="50">
        <f t="shared" si="3"/>
        <v>6765.47</v>
      </c>
    </row>
    <row r="15" spans="2:14" ht="26.25" customHeight="1" x14ac:dyDescent="0.25">
      <c r="B15" s="41" t="s">
        <v>47</v>
      </c>
      <c r="C15" s="51" t="s">
        <v>48</v>
      </c>
      <c r="D15" s="51" t="s">
        <v>49</v>
      </c>
      <c r="E15" s="52" t="s">
        <v>50</v>
      </c>
      <c r="F15" s="46">
        <v>15000</v>
      </c>
      <c r="G15" s="46">
        <v>375</v>
      </c>
      <c r="H15" s="46">
        <v>250</v>
      </c>
      <c r="I15" s="46">
        <f t="shared" si="4"/>
        <v>15625</v>
      </c>
      <c r="J15" s="47">
        <f t="shared" si="1"/>
        <v>742.61</v>
      </c>
      <c r="K15" s="48">
        <f t="shared" si="2"/>
        <v>206.64</v>
      </c>
      <c r="L15" s="49">
        <v>544.95000000000005</v>
      </c>
      <c r="M15" s="34">
        <v>1494.2</v>
      </c>
      <c r="N15" s="50">
        <f t="shared" si="3"/>
        <v>14130.8</v>
      </c>
    </row>
    <row r="16" spans="2:14" ht="26.25" customHeight="1" x14ac:dyDescent="0.25">
      <c r="B16" s="41" t="s">
        <v>51</v>
      </c>
      <c r="C16" s="51" t="s">
        <v>52</v>
      </c>
      <c r="D16" s="51" t="s">
        <v>53</v>
      </c>
      <c r="E16" s="52" t="s">
        <v>54</v>
      </c>
      <c r="F16" s="46">
        <v>12000</v>
      </c>
      <c r="G16" s="46">
        <v>375</v>
      </c>
      <c r="H16" s="46">
        <v>250</v>
      </c>
      <c r="I16" s="46">
        <f t="shared" si="4"/>
        <v>12625</v>
      </c>
      <c r="J16" s="47">
        <f t="shared" si="1"/>
        <v>597.71</v>
      </c>
      <c r="K16" s="48">
        <f t="shared" si="2"/>
        <v>166.32</v>
      </c>
      <c r="L16" s="49">
        <v>544.95000000000005</v>
      </c>
      <c r="M16" s="34">
        <v>1144.1300000000001</v>
      </c>
      <c r="N16" s="50">
        <f t="shared" si="3"/>
        <v>11480.87</v>
      </c>
    </row>
    <row r="17" spans="2:16" ht="27" customHeight="1" x14ac:dyDescent="0.25">
      <c r="B17" s="41" t="s">
        <v>55</v>
      </c>
      <c r="C17" s="32" t="s">
        <v>56</v>
      </c>
      <c r="D17" s="32" t="s">
        <v>57</v>
      </c>
      <c r="E17" s="88" t="s">
        <v>58</v>
      </c>
      <c r="F17" s="46">
        <v>6000</v>
      </c>
      <c r="G17" s="46">
        <v>0</v>
      </c>
      <c r="H17" s="46">
        <v>250</v>
      </c>
      <c r="I17" s="46">
        <f>ROUND(SUM(F17:H17),2)</f>
        <v>6250</v>
      </c>
      <c r="J17" s="47">
        <f>ROUND((F17+G17)*4.83%,2)</f>
        <v>289.8</v>
      </c>
      <c r="K17" s="48">
        <f>ROUND((F17+G17)*1.344%,2)</f>
        <v>80.64</v>
      </c>
      <c r="L17" s="49">
        <v>51.26</v>
      </c>
      <c r="M17" s="34">
        <v>388.64</v>
      </c>
      <c r="N17" s="50">
        <f>ROUND(I17-M17,2)</f>
        <v>5861.36</v>
      </c>
    </row>
    <row r="18" spans="2:16" ht="26.25" customHeight="1" x14ac:dyDescent="0.25">
      <c r="B18" s="41" t="s">
        <v>59</v>
      </c>
      <c r="C18" s="32" t="s">
        <v>60</v>
      </c>
      <c r="D18" s="32" t="s">
        <v>61</v>
      </c>
      <c r="E18" s="53" t="s">
        <v>62</v>
      </c>
      <c r="F18" s="34">
        <v>15000</v>
      </c>
      <c r="G18" s="34">
        <v>375</v>
      </c>
      <c r="H18" s="34">
        <v>1250</v>
      </c>
      <c r="I18" s="34">
        <f t="shared" ref="I18" si="6">ROUND(SUM(F18:H18),2)</f>
        <v>16625</v>
      </c>
      <c r="J18" s="36">
        <f t="shared" si="1"/>
        <v>742.61</v>
      </c>
      <c r="K18" s="37">
        <f t="shared" si="2"/>
        <v>206.64</v>
      </c>
      <c r="L18" s="38">
        <v>544.95000000000005</v>
      </c>
      <c r="M18" s="34">
        <v>1603.53</v>
      </c>
      <c r="N18" s="39">
        <f t="shared" si="3"/>
        <v>15021.47</v>
      </c>
    </row>
    <row r="19" spans="2:16" s="40" customFormat="1" ht="25.5" customHeight="1" x14ac:dyDescent="0.25">
      <c r="B19" s="30" t="s">
        <v>63</v>
      </c>
      <c r="C19" s="31" t="s">
        <v>64</v>
      </c>
      <c r="D19" s="32" t="s">
        <v>65</v>
      </c>
      <c r="E19" s="89" t="s">
        <v>66</v>
      </c>
      <c r="F19" s="34">
        <v>6000</v>
      </c>
      <c r="G19" s="34">
        <v>0</v>
      </c>
      <c r="H19" s="34">
        <v>250</v>
      </c>
      <c r="I19" s="34">
        <f t="shared" si="4"/>
        <v>6250</v>
      </c>
      <c r="J19" s="36">
        <f t="shared" si="1"/>
        <v>289.8</v>
      </c>
      <c r="K19" s="37">
        <f>ROUND((F19+G19+H19-250)*1.344%,2)</f>
        <v>80.64</v>
      </c>
      <c r="L19" s="38">
        <v>51.26</v>
      </c>
      <c r="M19" s="34">
        <v>1888.64</v>
      </c>
      <c r="N19" s="39">
        <f t="shared" si="3"/>
        <v>4361.3599999999997</v>
      </c>
    </row>
    <row r="20" spans="2:16" ht="27" customHeight="1" x14ac:dyDescent="0.25">
      <c r="B20" s="30" t="s">
        <v>67</v>
      </c>
      <c r="C20" s="31" t="s">
        <v>68</v>
      </c>
      <c r="D20" s="32" t="s">
        <v>69</v>
      </c>
      <c r="E20" s="54" t="s">
        <v>70</v>
      </c>
      <c r="F20" s="34">
        <v>12161.29</v>
      </c>
      <c r="G20" s="34">
        <v>350.81</v>
      </c>
      <c r="H20" s="34">
        <v>233.87</v>
      </c>
      <c r="I20" s="34">
        <f t="shared" ref="I20" si="7">ROUND(SUM(F20:H20),2)</f>
        <v>12745.97</v>
      </c>
      <c r="J20" s="36">
        <f t="shared" si="1"/>
        <v>604.33000000000004</v>
      </c>
      <c r="K20" s="37">
        <f t="shared" ref="K20:K38" si="8">ROUND((F20+G20)*1.344%,2)</f>
        <v>168.16</v>
      </c>
      <c r="L20" s="38">
        <v>402.2</v>
      </c>
      <c r="M20" s="34">
        <v>1178.0899999999999</v>
      </c>
      <c r="N20" s="39">
        <f t="shared" si="3"/>
        <v>11567.88</v>
      </c>
    </row>
    <row r="21" spans="2:16" ht="27" customHeight="1" x14ac:dyDescent="0.25">
      <c r="B21" s="41" t="s">
        <v>71</v>
      </c>
      <c r="C21" s="31" t="s">
        <v>72</v>
      </c>
      <c r="D21" s="32" t="s">
        <v>73</v>
      </c>
      <c r="E21" s="54" t="s">
        <v>70</v>
      </c>
      <c r="F21" s="34">
        <v>13000</v>
      </c>
      <c r="G21" s="34">
        <v>375</v>
      </c>
      <c r="H21" s="34">
        <v>250</v>
      </c>
      <c r="I21" s="34">
        <f t="shared" ref="I21" si="9">ROUND(SUM(F21:H21),2)</f>
        <v>13625</v>
      </c>
      <c r="J21" s="36">
        <f t="shared" si="1"/>
        <v>646.01</v>
      </c>
      <c r="K21" s="37">
        <f t="shared" si="8"/>
        <v>179.76</v>
      </c>
      <c r="L21" s="38">
        <v>402.2</v>
      </c>
      <c r="M21" s="34">
        <v>1263.33</v>
      </c>
      <c r="N21" s="39">
        <f t="shared" si="3"/>
        <v>12361.67</v>
      </c>
    </row>
    <row r="22" spans="2:16" ht="27" customHeight="1" x14ac:dyDescent="0.25">
      <c r="B22" s="41" t="s">
        <v>74</v>
      </c>
      <c r="C22" s="31" t="s">
        <v>75</v>
      </c>
      <c r="D22" s="32" t="s">
        <v>76</v>
      </c>
      <c r="E22" s="54" t="s">
        <v>70</v>
      </c>
      <c r="F22" s="34">
        <v>13000</v>
      </c>
      <c r="G22" s="34">
        <v>375</v>
      </c>
      <c r="H22" s="34">
        <v>250</v>
      </c>
      <c r="I22" s="34">
        <f t="shared" ref="I22:I26" si="10">ROUND(SUM(F22:H22),2)</f>
        <v>13625</v>
      </c>
      <c r="J22" s="36">
        <f t="shared" si="1"/>
        <v>646.01</v>
      </c>
      <c r="K22" s="37">
        <f t="shared" si="8"/>
        <v>179.76</v>
      </c>
      <c r="L22" s="38">
        <v>402.2</v>
      </c>
      <c r="M22" s="34">
        <v>1275.55</v>
      </c>
      <c r="N22" s="39">
        <f t="shared" si="3"/>
        <v>12349.45</v>
      </c>
    </row>
    <row r="23" spans="2:16" ht="25.5" customHeight="1" x14ac:dyDescent="0.25">
      <c r="B23" s="41" t="s">
        <v>77</v>
      </c>
      <c r="C23" s="31" t="s">
        <v>78</v>
      </c>
      <c r="D23" s="32" t="s">
        <v>79</v>
      </c>
      <c r="E23" s="54" t="s">
        <v>70</v>
      </c>
      <c r="F23" s="34">
        <v>13000</v>
      </c>
      <c r="G23" s="34">
        <v>375</v>
      </c>
      <c r="H23" s="34">
        <v>250</v>
      </c>
      <c r="I23" s="34">
        <f t="shared" si="10"/>
        <v>13625</v>
      </c>
      <c r="J23" s="36">
        <f t="shared" si="1"/>
        <v>646.01</v>
      </c>
      <c r="K23" s="37">
        <f t="shared" si="8"/>
        <v>179.76</v>
      </c>
      <c r="L23" s="38">
        <v>402.2</v>
      </c>
      <c r="M23" s="34">
        <v>1275.55</v>
      </c>
      <c r="N23" s="39">
        <f t="shared" si="3"/>
        <v>12349.45</v>
      </c>
    </row>
    <row r="24" spans="2:16" ht="27.75" customHeight="1" x14ac:dyDescent="0.25">
      <c r="B24" s="30" t="s">
        <v>80</v>
      </c>
      <c r="C24" s="32" t="s">
        <v>81</v>
      </c>
      <c r="D24" s="32" t="s">
        <v>82</v>
      </c>
      <c r="E24" s="54" t="s">
        <v>83</v>
      </c>
      <c r="F24" s="34">
        <v>15000</v>
      </c>
      <c r="G24" s="34">
        <v>375</v>
      </c>
      <c r="H24" s="34">
        <v>250</v>
      </c>
      <c r="I24" s="34">
        <f t="shared" si="10"/>
        <v>15625</v>
      </c>
      <c r="J24" s="36">
        <f t="shared" si="1"/>
        <v>742.61</v>
      </c>
      <c r="K24" s="37">
        <f t="shared" si="8"/>
        <v>206.64</v>
      </c>
      <c r="L24" s="38">
        <v>542.95000000000005</v>
      </c>
      <c r="M24" s="34">
        <v>1471.18</v>
      </c>
      <c r="N24" s="39">
        <f t="shared" si="3"/>
        <v>14153.82</v>
      </c>
    </row>
    <row r="25" spans="2:16" ht="25.5" customHeight="1" x14ac:dyDescent="0.25">
      <c r="B25" s="30" t="s">
        <v>84</v>
      </c>
      <c r="C25" s="32" t="s">
        <v>85</v>
      </c>
      <c r="D25" s="32" t="s">
        <v>86</v>
      </c>
      <c r="E25" s="54" t="s">
        <v>87</v>
      </c>
      <c r="F25" s="34">
        <v>14032.26</v>
      </c>
      <c r="G25" s="34">
        <v>350.81</v>
      </c>
      <c r="H25" s="34">
        <v>233.87</v>
      </c>
      <c r="I25" s="34">
        <f t="shared" si="10"/>
        <v>14616.94</v>
      </c>
      <c r="J25" s="36">
        <f t="shared" si="1"/>
        <v>694.7</v>
      </c>
      <c r="K25" s="37">
        <f t="shared" si="8"/>
        <v>193.31</v>
      </c>
      <c r="L25" s="38">
        <v>544.95000000000005</v>
      </c>
      <c r="M25" s="34">
        <v>1388.16</v>
      </c>
      <c r="N25" s="39">
        <f t="shared" si="3"/>
        <v>13228.78</v>
      </c>
      <c r="P25" s="55"/>
    </row>
    <row r="26" spans="2:16" ht="25.5" customHeight="1" x14ac:dyDescent="0.25">
      <c r="B26" s="30" t="s">
        <v>88</v>
      </c>
      <c r="C26" s="32" t="s">
        <v>89</v>
      </c>
      <c r="D26" s="32" t="s">
        <v>90</v>
      </c>
      <c r="E26" s="54" t="s">
        <v>87</v>
      </c>
      <c r="F26" s="34">
        <v>7000</v>
      </c>
      <c r="G26" s="34">
        <v>0</v>
      </c>
      <c r="H26" s="34">
        <v>250</v>
      </c>
      <c r="I26" s="34">
        <f t="shared" si="10"/>
        <v>7250</v>
      </c>
      <c r="J26" s="36">
        <f t="shared" si="1"/>
        <v>338.1</v>
      </c>
      <c r="K26" s="37">
        <f t="shared" si="8"/>
        <v>94.08</v>
      </c>
      <c r="L26" s="38">
        <v>544.95000000000005</v>
      </c>
      <c r="M26" s="34">
        <v>464.1</v>
      </c>
      <c r="N26" s="39">
        <f t="shared" si="3"/>
        <v>6785.9</v>
      </c>
      <c r="P26" s="55"/>
    </row>
    <row r="27" spans="2:16" ht="24.75" customHeight="1" x14ac:dyDescent="0.25">
      <c r="B27" s="41" t="s">
        <v>91</v>
      </c>
      <c r="C27" s="32" t="s">
        <v>92</v>
      </c>
      <c r="D27" s="32" t="s">
        <v>93</v>
      </c>
      <c r="E27" s="64" t="s">
        <v>94</v>
      </c>
      <c r="F27" s="34">
        <v>15000</v>
      </c>
      <c r="G27" s="34">
        <v>375</v>
      </c>
      <c r="H27" s="34">
        <v>250</v>
      </c>
      <c r="I27" s="34">
        <f>ROUND(SUM(F27:H27),2)</f>
        <v>15625</v>
      </c>
      <c r="J27" s="36">
        <f t="shared" si="1"/>
        <v>742.61</v>
      </c>
      <c r="K27" s="37">
        <f t="shared" si="8"/>
        <v>206.64</v>
      </c>
      <c r="L27" s="38">
        <v>544.95000000000005</v>
      </c>
      <c r="M27" s="34">
        <v>1494.2</v>
      </c>
      <c r="N27" s="39">
        <f t="shared" si="3"/>
        <v>14130.8</v>
      </c>
    </row>
    <row r="28" spans="2:16" ht="24.75" customHeight="1" x14ac:dyDescent="0.25">
      <c r="B28" s="41" t="s">
        <v>95</v>
      </c>
      <c r="C28" s="32" t="s">
        <v>96</v>
      </c>
      <c r="D28" s="32" t="s">
        <v>97</v>
      </c>
      <c r="E28" s="64" t="s">
        <v>98</v>
      </c>
      <c r="F28" s="34">
        <v>15000</v>
      </c>
      <c r="G28" s="34">
        <v>375</v>
      </c>
      <c r="H28" s="34">
        <v>250</v>
      </c>
      <c r="I28" s="34">
        <f>ROUND(SUM(F28:H28),2)</f>
        <v>15625</v>
      </c>
      <c r="J28" s="36">
        <f t="shared" si="1"/>
        <v>742.61</v>
      </c>
      <c r="K28" s="37">
        <f t="shared" si="8"/>
        <v>206.64</v>
      </c>
      <c r="L28" s="38">
        <v>544.95000000000005</v>
      </c>
      <c r="M28" s="34">
        <v>1494.2</v>
      </c>
      <c r="N28" s="39">
        <f t="shared" si="3"/>
        <v>14130.8</v>
      </c>
    </row>
    <row r="29" spans="2:16" ht="28.5" customHeight="1" thickBot="1" x14ac:dyDescent="0.3">
      <c r="B29" s="41" t="s">
        <v>99</v>
      </c>
      <c r="C29" s="32" t="s">
        <v>100</v>
      </c>
      <c r="D29" s="32" t="s">
        <v>101</v>
      </c>
      <c r="E29" s="64" t="s">
        <v>102</v>
      </c>
      <c r="F29" s="34">
        <v>12000</v>
      </c>
      <c r="G29" s="34">
        <v>375</v>
      </c>
      <c r="H29" s="34">
        <v>250</v>
      </c>
      <c r="I29" s="34">
        <f t="shared" ref="I29:I37" si="11">ROUND(SUM(F29:H29),2)</f>
        <v>12625</v>
      </c>
      <c r="J29" s="65">
        <f t="shared" si="1"/>
        <v>597.71</v>
      </c>
      <c r="K29" s="66">
        <f t="shared" si="8"/>
        <v>166.32</v>
      </c>
      <c r="L29" s="67">
        <v>307.02999999999997</v>
      </c>
      <c r="M29" s="34">
        <v>1166.23</v>
      </c>
      <c r="N29" s="39">
        <f t="shared" si="3"/>
        <v>11458.77</v>
      </c>
      <c r="P29" s="55"/>
    </row>
    <row r="30" spans="2:16" ht="28.5" customHeight="1" thickBot="1" x14ac:dyDescent="0.3">
      <c r="B30" s="59" t="s">
        <v>103</v>
      </c>
      <c r="C30" s="58" t="s">
        <v>104</v>
      </c>
      <c r="D30" s="58" t="s">
        <v>105</v>
      </c>
      <c r="E30" s="60" t="s">
        <v>106</v>
      </c>
      <c r="F30" s="35">
        <v>5032.26</v>
      </c>
      <c r="G30" s="35">
        <v>157.26</v>
      </c>
      <c r="H30" s="35">
        <v>104.84</v>
      </c>
      <c r="I30" s="35">
        <f t="shared" si="11"/>
        <v>5294.36</v>
      </c>
      <c r="J30" s="74">
        <f t="shared" si="1"/>
        <v>250.65</v>
      </c>
      <c r="K30" s="75">
        <f t="shared" si="8"/>
        <v>69.75</v>
      </c>
      <c r="L30" s="76">
        <v>307.02999999999997</v>
      </c>
      <c r="M30" s="35">
        <v>320.39999999999998</v>
      </c>
      <c r="N30" s="45">
        <f t="shared" si="3"/>
        <v>4973.96</v>
      </c>
      <c r="P30" s="55"/>
    </row>
    <row r="31" spans="2:16" ht="24.75" customHeight="1" x14ac:dyDescent="0.25">
      <c r="B31" s="59" t="s">
        <v>107</v>
      </c>
      <c r="C31" s="58" t="s">
        <v>108</v>
      </c>
      <c r="D31" s="58" t="s">
        <v>109</v>
      </c>
      <c r="E31" s="60" t="s">
        <v>110</v>
      </c>
      <c r="F31" s="35">
        <v>12000</v>
      </c>
      <c r="G31" s="35">
        <v>375</v>
      </c>
      <c r="H31" s="90">
        <v>250</v>
      </c>
      <c r="I31" s="35">
        <f t="shared" si="11"/>
        <v>12625</v>
      </c>
      <c r="J31" s="61">
        <f t="shared" si="1"/>
        <v>597.71</v>
      </c>
      <c r="K31" s="62">
        <f t="shared" si="8"/>
        <v>166.32</v>
      </c>
      <c r="L31" s="63">
        <v>307.02999999999997</v>
      </c>
      <c r="M31" s="35">
        <v>1166.23</v>
      </c>
      <c r="N31" s="45">
        <f t="shared" si="3"/>
        <v>11458.77</v>
      </c>
    </row>
    <row r="32" spans="2:16" s="40" customFormat="1" ht="26.25" customHeight="1" thickBot="1" x14ac:dyDescent="0.3">
      <c r="B32" s="30" t="s">
        <v>111</v>
      </c>
      <c r="C32" s="32" t="s">
        <v>112</v>
      </c>
      <c r="D32" s="31" t="s">
        <v>113</v>
      </c>
      <c r="E32" s="64" t="s">
        <v>114</v>
      </c>
      <c r="F32" s="34">
        <v>7000</v>
      </c>
      <c r="G32" s="34">
        <v>0</v>
      </c>
      <c r="H32" s="34">
        <v>250</v>
      </c>
      <c r="I32" s="34">
        <f t="shared" si="11"/>
        <v>7250</v>
      </c>
      <c r="J32" s="65">
        <f t="shared" si="1"/>
        <v>338.1</v>
      </c>
      <c r="K32" s="66">
        <f t="shared" si="8"/>
        <v>94.08</v>
      </c>
      <c r="L32" s="67">
        <v>146.43</v>
      </c>
      <c r="M32" s="34">
        <v>578.61</v>
      </c>
      <c r="N32" s="50">
        <f t="shared" si="3"/>
        <v>6671.39</v>
      </c>
    </row>
    <row r="33" spans="2:14" s="40" customFormat="1" ht="32.25" customHeight="1" thickBot="1" x14ac:dyDescent="0.3">
      <c r="B33" s="68" t="s">
        <v>115</v>
      </c>
      <c r="C33" s="58" t="s">
        <v>116</v>
      </c>
      <c r="D33" s="69" t="s">
        <v>117</v>
      </c>
      <c r="E33" s="70" t="s">
        <v>118</v>
      </c>
      <c r="F33" s="35">
        <v>7000</v>
      </c>
      <c r="G33" s="35">
        <v>0</v>
      </c>
      <c r="H33" s="35">
        <v>250</v>
      </c>
      <c r="I33" s="35">
        <f t="shared" si="11"/>
        <v>7250</v>
      </c>
      <c r="J33" s="71">
        <f t="shared" si="1"/>
        <v>338.1</v>
      </c>
      <c r="K33" s="72">
        <f t="shared" si="8"/>
        <v>94.08</v>
      </c>
      <c r="L33" s="73">
        <v>146.43</v>
      </c>
      <c r="M33" s="35">
        <v>578.61</v>
      </c>
      <c r="N33" s="45">
        <f t="shared" si="3"/>
        <v>6671.39</v>
      </c>
    </row>
    <row r="34" spans="2:14" s="40" customFormat="1" ht="24.75" customHeight="1" thickBot="1" x14ac:dyDescent="0.3">
      <c r="B34" s="30" t="s">
        <v>119</v>
      </c>
      <c r="C34" s="32" t="s">
        <v>120</v>
      </c>
      <c r="D34" s="32" t="s">
        <v>121</v>
      </c>
      <c r="E34" s="53" t="s">
        <v>122</v>
      </c>
      <c r="F34" s="34">
        <v>7000</v>
      </c>
      <c r="G34" s="34">
        <v>0</v>
      </c>
      <c r="H34" s="34">
        <v>250</v>
      </c>
      <c r="I34" s="34">
        <f t="shared" si="11"/>
        <v>7250</v>
      </c>
      <c r="J34" s="74">
        <f t="shared" si="1"/>
        <v>338.1</v>
      </c>
      <c r="K34" s="75">
        <f t="shared" si="8"/>
        <v>94.08</v>
      </c>
      <c r="L34" s="76">
        <v>146.43</v>
      </c>
      <c r="M34" s="34">
        <v>578.61</v>
      </c>
      <c r="N34" s="39">
        <f t="shared" si="3"/>
        <v>6671.39</v>
      </c>
    </row>
    <row r="35" spans="2:14" s="40" customFormat="1" ht="24.75" customHeight="1" x14ac:dyDescent="0.25">
      <c r="B35" s="68" t="s">
        <v>123</v>
      </c>
      <c r="C35" s="58" t="s">
        <v>124</v>
      </c>
      <c r="D35" s="91" t="s">
        <v>125</v>
      </c>
      <c r="E35" s="77" t="s">
        <v>126</v>
      </c>
      <c r="F35" s="90">
        <v>7000</v>
      </c>
      <c r="G35" s="35">
        <v>0</v>
      </c>
      <c r="H35" s="35">
        <v>250</v>
      </c>
      <c r="I35" s="35">
        <f t="shared" si="11"/>
        <v>7250</v>
      </c>
      <c r="J35" s="42">
        <f t="shared" si="1"/>
        <v>338.1</v>
      </c>
      <c r="K35" s="43">
        <f t="shared" si="8"/>
        <v>94.08</v>
      </c>
      <c r="L35" s="44">
        <v>146.43</v>
      </c>
      <c r="M35" s="35">
        <v>578.61</v>
      </c>
      <c r="N35" s="45">
        <f t="shared" si="3"/>
        <v>6671.39</v>
      </c>
    </row>
    <row r="36" spans="2:14" ht="24.75" customHeight="1" x14ac:dyDescent="0.25">
      <c r="B36" s="41" t="s">
        <v>127</v>
      </c>
      <c r="C36" s="32" t="s">
        <v>128</v>
      </c>
      <c r="D36" s="32" t="s">
        <v>129</v>
      </c>
      <c r="E36" s="52" t="s">
        <v>130</v>
      </c>
      <c r="F36" s="46">
        <v>7000</v>
      </c>
      <c r="G36" s="46">
        <v>0</v>
      </c>
      <c r="H36" s="46">
        <v>250</v>
      </c>
      <c r="I36" s="46">
        <f t="shared" si="11"/>
        <v>7250</v>
      </c>
      <c r="J36" s="47">
        <f t="shared" si="1"/>
        <v>338.1</v>
      </c>
      <c r="K36" s="48">
        <f t="shared" si="8"/>
        <v>94.08</v>
      </c>
      <c r="L36" s="49">
        <v>146.43</v>
      </c>
      <c r="M36" s="34">
        <v>578.61</v>
      </c>
      <c r="N36" s="50">
        <f t="shared" si="3"/>
        <v>6671.39</v>
      </c>
    </row>
    <row r="37" spans="2:14" ht="23.25" customHeight="1" x14ac:dyDescent="0.25">
      <c r="B37" s="41" t="s">
        <v>131</v>
      </c>
      <c r="C37" s="78" t="s">
        <v>132</v>
      </c>
      <c r="D37" s="78" t="s">
        <v>133</v>
      </c>
      <c r="E37" s="79" t="s">
        <v>134</v>
      </c>
      <c r="F37" s="80">
        <v>4500</v>
      </c>
      <c r="G37" s="80">
        <v>0</v>
      </c>
      <c r="H37" s="80">
        <v>250</v>
      </c>
      <c r="I37" s="80">
        <f t="shared" si="11"/>
        <v>4750</v>
      </c>
      <c r="J37" s="47">
        <f t="shared" si="1"/>
        <v>217.35</v>
      </c>
      <c r="K37" s="92">
        <f t="shared" si="8"/>
        <v>60.48</v>
      </c>
      <c r="L37" s="81">
        <v>0</v>
      </c>
      <c r="M37" s="34">
        <v>244.82</v>
      </c>
      <c r="N37" s="50">
        <f t="shared" si="3"/>
        <v>4505.18</v>
      </c>
    </row>
    <row r="38" spans="2:14" s="40" customFormat="1" ht="29.25" customHeight="1" thickBot="1" x14ac:dyDescent="0.3">
      <c r="B38" s="82" t="s">
        <v>135</v>
      </c>
      <c r="C38" s="56" t="s">
        <v>136</v>
      </c>
      <c r="D38" s="56" t="s">
        <v>137</v>
      </c>
      <c r="E38" s="83" t="s">
        <v>138</v>
      </c>
      <c r="F38" s="57">
        <v>15000</v>
      </c>
      <c r="G38" s="57">
        <v>375</v>
      </c>
      <c r="H38" s="57">
        <v>250</v>
      </c>
      <c r="I38" s="57">
        <f>ROUND(SUM(F38:H38),2)</f>
        <v>15625</v>
      </c>
      <c r="J38" s="65">
        <f t="shared" si="1"/>
        <v>742.61</v>
      </c>
      <c r="K38" s="66">
        <f t="shared" si="8"/>
        <v>206.64</v>
      </c>
      <c r="L38" s="67">
        <v>544.95000000000005</v>
      </c>
      <c r="M38" s="57">
        <v>1494.2</v>
      </c>
      <c r="N38" s="84">
        <f t="shared" si="3"/>
        <v>14130.8</v>
      </c>
    </row>
    <row r="39" spans="2:14" s="85" customFormat="1" x14ac:dyDescent="0.25">
      <c r="I39" s="93"/>
      <c r="J39" s="94"/>
      <c r="K39" s="94"/>
      <c r="L39" s="94"/>
      <c r="M39" s="93"/>
      <c r="N39" s="93"/>
    </row>
    <row r="40" spans="2:14" s="85" customFormat="1" ht="15.75" x14ac:dyDescent="0.25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</sheetData>
  <mergeCells count="13">
    <mergeCell ref="M6:M7"/>
    <mergeCell ref="N6:N7"/>
    <mergeCell ref="B40:N40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14" scale="85" orientation="landscape" r:id="rId1"/>
  <ignoredErrors>
    <ignoredError sqref="B8:C20 B21:C38" numberStoredAsText="1"/>
    <ignoredError sqref="I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Marzo-011-2025.</vt:lpstr>
      <vt:lpstr>'Marzo-011-2025.'!Área_de_impresión</vt:lpstr>
      <vt:lpstr>'Marzo-011-2025.'!Títulos_a_imprimir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aoviedo@cna.gob.gt</cp:lastModifiedBy>
  <dcterms:created xsi:type="dcterms:W3CDTF">2025-04-07T16:34:06Z</dcterms:created>
  <dcterms:modified xsi:type="dcterms:W3CDTF">2025-04-07T16:38:18Z</dcterms:modified>
</cp:coreProperties>
</file>